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\Accounts 2018_19\omega closedown\"/>
    </mc:Choice>
  </mc:AlternateContent>
  <xr:revisionPtr revIDLastSave="0" documentId="8_{C87293C4-58AE-44F2-891C-8453B9F6B685}" xr6:coauthVersionLast="43" xr6:coauthVersionMax="43" xr10:uidLastSave="{00000000-0000-0000-0000-000000000000}"/>
  <bookViews>
    <workbookView xWindow="-120" yWindow="-120" windowWidth="21840" windowHeight="13140"/>
  </bookViews>
  <sheets>
    <sheet name="Variances" sheetId="1" r:id="rId1"/>
    <sheet name="Reserves" sheetId="2" r:id="rId2"/>
  </sheets>
  <definedNames>
    <definedName name="_xlnm.Print_Area" localSheetId="0">Variances!$A$1:$N$34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" l="1"/>
  <c r="E23" i="2"/>
  <c r="E22" i="2"/>
  <c r="G30" i="1"/>
  <c r="G28" i="1"/>
  <c r="G21" i="1"/>
  <c r="G19" i="1"/>
  <c r="G17" i="1"/>
  <c r="G15" i="1"/>
  <c r="G13" i="1"/>
  <c r="I15" i="1"/>
  <c r="J15" i="1"/>
  <c r="I17" i="1"/>
  <c r="J17" i="1"/>
  <c r="I19" i="1"/>
  <c r="J19" i="1"/>
  <c r="I21" i="1"/>
  <c r="J21" i="1"/>
  <c r="I28" i="1"/>
  <c r="J28" i="1"/>
  <c r="J13" i="1"/>
  <c r="I13" i="1"/>
  <c r="J30" i="1"/>
  <c r="I30" i="1"/>
  <c r="H30" i="1"/>
  <c r="L30" i="1"/>
  <c r="M30" i="1"/>
  <c r="H28" i="1"/>
  <c r="K28" i="1"/>
  <c r="F23" i="1"/>
  <c r="L24" i="1"/>
  <c r="D23" i="1"/>
  <c r="M11" i="1"/>
  <c r="H21" i="1"/>
  <c r="L21" i="1"/>
  <c r="M21" i="1"/>
  <c r="H19" i="1"/>
  <c r="L19" i="1"/>
  <c r="H17" i="1"/>
  <c r="K17" i="1"/>
  <c r="H15" i="1"/>
  <c r="K15" i="1"/>
  <c r="H13" i="1"/>
  <c r="L13" i="1"/>
  <c r="M13" i="1"/>
  <c r="K30" i="1"/>
  <c r="L28" i="1"/>
  <c r="M28" i="1"/>
  <c r="K21" i="1"/>
  <c r="K19" i="1"/>
  <c r="M19" i="1"/>
  <c r="L17" i="1"/>
  <c r="M17" i="1"/>
  <c r="L15" i="1"/>
  <c r="M15" i="1"/>
  <c r="K13" i="1"/>
  <c r="M24" i="1"/>
</calcChain>
</file>

<file path=xl/sharedStrings.xml><?xml version="1.0" encoding="utf-8"?>
<sst xmlns="http://schemas.openxmlformats.org/spreadsheetml/2006/main" count="98" uniqueCount="49">
  <si>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</si>
  <si>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</si>
  <si>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</si>
  <si>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</si>
  <si>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</si>
  <si>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</si>
  <si>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</si>
  <si>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</si>
  <si>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</si>
  <si>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</si>
  <si>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</si>
  <si>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</si>
  <si>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</si>
  <si>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</si>
  <si>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</si>
  <si>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</si>
  <si>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</si>
  <si>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</si>
  <si>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</si>
  <si>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</si>
  <si>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</si>
  <si>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</si>
  <si>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</si>
  <si>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</si>
  <si>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</si>
  <si>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</si>
  <si>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</si>
  <si>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</si>
  <si>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</si>
  <si>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</si>
  <si>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</si>
  <si>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</si>
  <si>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</si>
  <si>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 xml:space="preserve"> </t>
  </si>
  <si>
    <t>EMR - CIL Funds</t>
  </si>
  <si>
    <t>EMR - Car Park Maintenance</t>
  </si>
  <si>
    <t>EMR - PWLB Loan</t>
  </si>
  <si>
    <t>EMR - Professional Fees</t>
  </si>
  <si>
    <t>EMR - Election Costs</t>
  </si>
  <si>
    <t>EMR - 125 Years BPC</t>
  </si>
  <si>
    <t>EMR - Playground equipment</t>
  </si>
  <si>
    <t>EMR - Barn</t>
  </si>
  <si>
    <t>EMR - Village Maintenance</t>
  </si>
  <si>
    <t>EMR - New machinery</t>
  </si>
  <si>
    <t>EMR - Tree maintenance</t>
  </si>
  <si>
    <t>EMR - Allotment maintenance</t>
  </si>
  <si>
    <t>EMR - Bench replacement</t>
  </si>
  <si>
    <t>EMR - Bus Shelter</t>
  </si>
  <si>
    <t>EMR - Allotment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</si>
</sst>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8" formatCode="&quot;£&quot;#,##0.00;[Red]\-&quot;£&quot;#,##0.00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4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 indent="2"/>
    </xf>
    <xf numFmtId="0" fontId="10" fillId="0" borderId="0" xfId="0" applyFont="1"/>
    <xf numFmtId="0" fontId="16" fillId="0" borderId="0" xfId="0" applyFont="1"/>
    <xf numFmtId="0" fontId="0" fillId="0" borderId="3" xfId="0" applyBorder="1"/>
    <xf numFmtId="0" fontId="0" fillId="7" borderId="0" xfId="0" applyFill="1"/>
    <xf numFmtId="0" fontId="10" fillId="0" borderId="4" xfId="0" applyFont="1" applyBorder="1"/>
    <xf numFmtId="0" fontId="11" fillId="8" borderId="0" xfId="0" applyFont="1" applyFill="1"/>
    <xf numFmtId="3" fontId="3" fillId="8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wrapText="1"/>
    </xf>
    <xf numFmtId="0" fontId="0" fillId="0" borderId="0" xfId="0" applyFont="1"/>
    <xf numFmtId="0" fontId="0" fillId="0" borderId="0" xfId="0" applyAlignment="1">
      <alignment vertical="center"/>
    </xf>
    <xf numFmtId="8" fontId="0" fillId="0" borderId="0" xfId="0" applyNumberForma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6" fontId="0" fillId="0" borderId="0" xfId="0" applyNumberFormat="1" applyAlignment="1">
      <alignment horizontal="left" vertical="center" indent="5"/>
    </xf>
    <xf numFmtId="0" fontId="0" fillId="0" borderId="0" xfId="0" applyProtection="1">
      <protection locked="0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17318</xdr:colOff>
      <xdr:row>14</xdr:row>
      <xdr:rowOff>34636</xdr:rowOff>
    </xdr:from>
    <xdr:to>
      <xdr:col>13</xdr:col>
      <xdr:colOff>5697682</xdr:colOff>
      <xdr:row>15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7C3743A-F2D5-47D3-A31D-252CC60A6A50}"/>
            </a:ext>
          </a:extLst>
        </xdr:cNvPr>
        <xdr:cNvSpPr txBox="1"/>
      </xdr:nvSpPr>
      <xdr:spPr>
        <a:xfrm>
          <a:off x="10945091" y="4502727"/>
          <a:ext cx="5680364" cy="43295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lang="en-GB" sz="1200"/>
            <a:t>Variation is in three areas</a:t>
          </a:r>
        </a:p>
        <a:p>
          <a:pPr>
            <a:lnSpc>
              <a:spcPts val="1400"/>
            </a:lnSpc>
          </a:pPr>
          <a:r>
            <a:rPr lang="en-GB" sz="1200"/>
            <a:t>CIL levy received £134,309.25 being –</a:t>
          </a:r>
        </a:p>
        <a:p>
          <a:pPr>
            <a:lnSpc>
              <a:spcPts val="1400"/>
            </a:lnSpc>
          </a:pPr>
          <a:r>
            <a:rPr lang="en-GB" sz="1200"/>
            <a:t>£96,867.98		CIL from Hosp field development</a:t>
          </a:r>
        </a:p>
        <a:p>
          <a:pPr>
            <a:lnSpc>
              <a:spcPts val="1400"/>
            </a:lnSpc>
          </a:pPr>
          <a:r>
            <a:rPr lang="en-GB" sz="1200"/>
            <a:t>£29,302.49		various CIL Apps </a:t>
          </a:r>
        </a:p>
        <a:p>
          <a:r>
            <a:rPr lang="en-GB" sz="1200"/>
            <a:t>£8139.38		CIL Payment for Days Garage development</a:t>
          </a:r>
        </a:p>
        <a:p>
          <a:pPr>
            <a:lnSpc>
              <a:spcPts val="1400"/>
            </a:lnSpc>
          </a:pPr>
          <a:r>
            <a:rPr lang="en-GB" sz="1200"/>
            <a:t>Grants and recharges of £16263.84 for neighbourhood plan work being -	</a:t>
          </a:r>
        </a:p>
        <a:p>
          <a:r>
            <a:rPr lang="en-GB" sz="1200"/>
            <a:t>£9,000		Groundwork Grant </a:t>
          </a:r>
        </a:p>
        <a:p>
          <a:r>
            <a:rPr lang="en-GB" sz="1200"/>
            <a:t>£3,701.34	Reimbursement from Great Waltham PC </a:t>
          </a:r>
        </a:p>
        <a:p>
          <a:r>
            <a:rPr lang="en-GB" sz="1200"/>
            <a:t>£3,562.5	Repayment from Little Waltham PC</a:t>
          </a:r>
        </a:p>
        <a:p>
          <a:r>
            <a:rPr lang="en-GB" sz="1200"/>
            <a:t>Reimbursement of £29,673.75 from Village Hall Charity for payroll expenses not related to the Parish Council being -</a:t>
          </a:r>
        </a:p>
        <a:p>
          <a:r>
            <a:rPr lang="en-GB" sz="1200"/>
            <a:t>£3,883.06		Jan salary recharge</a:t>
          </a:r>
        </a:p>
        <a:p>
          <a:r>
            <a:rPr lang="en-GB" sz="1200"/>
            <a:t>£3,722.68		Staff Salary Recharge</a:t>
          </a:r>
        </a:p>
        <a:p>
          <a:pPr>
            <a:lnSpc>
              <a:spcPts val="1400"/>
            </a:lnSpc>
          </a:pPr>
          <a:r>
            <a:rPr lang="en-GB" sz="1200"/>
            <a:t>£3,695.2		Payroll recharge for June</a:t>
          </a:r>
        </a:p>
        <a:p>
          <a:r>
            <a:rPr lang="en-GB" sz="1200"/>
            <a:t>£3,651.44		Dec Salary Recharge</a:t>
          </a:r>
        </a:p>
        <a:p>
          <a:r>
            <a:rPr lang="en-GB" sz="1200"/>
            <a:t>£3,518.96		November salary recharge</a:t>
          </a:r>
        </a:p>
        <a:p>
          <a:r>
            <a:rPr lang="en-GB" sz="1200"/>
            <a:t>£3,502.98		Staff Salary Recharge</a:t>
          </a:r>
        </a:p>
        <a:p>
          <a:pPr>
            <a:lnSpc>
              <a:spcPts val="1400"/>
            </a:lnSpc>
          </a:pPr>
          <a:r>
            <a:rPr lang="en-GB" sz="1200"/>
            <a:t>£3,368.65		July Payroll Recharge</a:t>
          </a:r>
        </a:p>
        <a:p>
          <a:r>
            <a:rPr lang="en-GB" sz="1200"/>
            <a:t>£2,670.8		Staff Salary Recharge</a:t>
          </a:r>
        </a:p>
        <a:p>
          <a:r>
            <a:rPr lang="en-GB" sz="1200"/>
            <a:t>£1,659.98		Feb salary recharge	</a:t>
          </a:r>
        </a:p>
        <a:p>
          <a:r>
            <a:rPr lang="en-GB" sz="1200"/>
            <a:t> </a:t>
          </a:r>
        </a:p>
        <a:p>
          <a:endParaRPr lang="en-GB" sz="1100"/>
        </a:p>
      </xdr:txBody>
    </xdr:sp>
    <xdr:clientData/>
  </xdr:twoCellAnchor>
  <xdr:twoCellAnchor>
    <xdr:from>
      <xdr:col>13</xdr:col>
      <xdr:colOff>17318</xdr:colOff>
      <xdr:row>20</xdr:row>
      <xdr:rowOff>17317</xdr:rowOff>
    </xdr:from>
    <xdr:to>
      <xdr:col>13</xdr:col>
      <xdr:colOff>4294909</xdr:colOff>
      <xdr:row>20</xdr:row>
      <xdr:rowOff>2147454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E144843-240B-4F92-9B9C-79A919CAD525}"/>
            </a:ext>
          </a:extLst>
        </xdr:cNvPr>
        <xdr:cNvSpPr txBox="1"/>
      </xdr:nvSpPr>
      <xdr:spPr>
        <a:xfrm>
          <a:off x="10771909" y="9663544"/>
          <a:ext cx="4277591" cy="21301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/>
            <a:t>Expenditure of £29,673.75 on Village Hall Charity for payroll expenses not related to the Parish Council being -</a:t>
          </a:r>
        </a:p>
        <a:p>
          <a:r>
            <a:rPr lang="en-GB" sz="1200"/>
            <a:t>£3,883.06		Jan salary recharge</a:t>
          </a:r>
        </a:p>
        <a:p>
          <a:r>
            <a:rPr lang="en-GB" sz="1200"/>
            <a:t>£3,722.68		Staff Salary Recharge</a:t>
          </a:r>
        </a:p>
        <a:p>
          <a:r>
            <a:rPr lang="en-GB" sz="1200"/>
            <a:t>£3,695.2		Payroll recharge for June</a:t>
          </a:r>
        </a:p>
        <a:p>
          <a:r>
            <a:rPr lang="en-GB" sz="1200"/>
            <a:t>£3,651.44		Dec Salary Recharge</a:t>
          </a:r>
        </a:p>
        <a:p>
          <a:r>
            <a:rPr lang="en-GB" sz="1200"/>
            <a:t>£3,518.96		November salary recharge</a:t>
          </a:r>
        </a:p>
        <a:p>
          <a:r>
            <a:rPr lang="en-GB" sz="1200"/>
            <a:t>£3,502.98		Staff Salary Recharge</a:t>
          </a:r>
        </a:p>
        <a:p>
          <a:r>
            <a:rPr lang="en-GB" sz="1200"/>
            <a:t>£3,368.65		July Payroll Recharge</a:t>
          </a:r>
        </a:p>
        <a:p>
          <a:r>
            <a:rPr lang="en-GB" sz="1200"/>
            <a:t>£2,670.8		Staff Salary Recharge</a:t>
          </a:r>
        </a:p>
        <a:p>
          <a:r>
            <a:rPr lang="en-GB" sz="1200"/>
            <a:t>£1,659.98		Feb salary recharge		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topLeftCell="A4" zoomScale="55" zoomScaleNormal="55" workbookViewId="0">
      <selection activeCell="P13" sqref="P13"/>
    </sheetView>
  </sheetViews>
  <sheetFormatPr defaultRowHeight="14.25" x14ac:dyDescent="0.2"/>
  <cols>
    <col min="1" max="1" width="10.85546875" style="3" customWidth="1"/>
    <col min="2" max="2" width="9.140625" style="3"/>
    <col min="3" max="3" width="32.5703125" style="3" customWidth="1"/>
    <col min="4" max="4" width="9.140625" style="3"/>
    <col min="5" max="5" width="3.28515625" style="3" customWidth="1"/>
    <col min="6" max="6" width="11.7109375" style="3" customWidth="1"/>
    <col min="7" max="7" width="10.140625" style="3" customWidth="1"/>
    <col min="8" max="8" width="13.5703125" style="3" customWidth="1"/>
    <col min="9" max="11" width="9.140625" style="3" hidden="1" customWidth="1"/>
    <col min="12" max="12" width="13.28515625" style="3" customWidth="1"/>
    <col min="13" max="13" width="50.42578125" style="12" bestFit="1" customWidth="1"/>
    <col min="14" max="14" width="86" style="3" bestFit="1" customWidth="1"/>
    <col min="15" max="22" width="9.140625" style="17"/>
    <col min="23" max="16384" width="9.140625" style="3"/>
  </cols>
  <sheetData>
    <row r="1" spans="1:16" ht="18" x14ac:dyDescent="0.2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9"/>
    </row>
    <row r="2" spans="1:16" ht="15.75" x14ac:dyDescent="0.2">
      <c r="A2" s="28" t="s">
        <v>19</v>
      </c>
      <c r="B2" s="24"/>
      <c r="C2" s="36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6" ht="14.25" customHeight="1" x14ac:dyDescent="0.2">
      <c r="A3" s="28" t="s">
        <v>20</v>
      </c>
      <c r="C3" s="35"/>
      <c r="L3" s="9"/>
    </row>
    <row r="4" spans="1:16" x14ac:dyDescent="0.2">
      <c r="A4" s="1" t="s">
        <v>32</v>
      </c>
    </row>
    <row r="5" spans="1:16" ht="83.25" customHeight="1" x14ac:dyDescent="0.2">
      <c r="A5" s="54" t="s">
        <v>30</v>
      </c>
      <c r="B5" s="55"/>
      <c r="C5" s="55"/>
      <c r="D5" s="55"/>
      <c r="E5" s="55"/>
      <c r="F5" s="55"/>
      <c r="G5" s="55"/>
      <c r="H5" s="55"/>
      <c r="M5" s="25"/>
    </row>
    <row r="6" spans="1:16" x14ac:dyDescent="0.2">
      <c r="A6" s="29"/>
    </row>
    <row r="7" spans="1:16" ht="15" x14ac:dyDescent="0.25">
      <c r="A7" s="29"/>
      <c r="D7" s="4"/>
      <c r="F7" s="4"/>
      <c r="N7" s="27"/>
    </row>
    <row r="8" spans="1:16" ht="44.25" x14ac:dyDescent="0.25">
      <c r="D8" s="37" t="s">
        <v>14</v>
      </c>
      <c r="E8" s="27"/>
      <c r="F8" s="37" t="s">
        <v>15</v>
      </c>
      <c r="G8" s="37" t="s">
        <v>0</v>
      </c>
      <c r="H8" s="37" t="s">
        <v>0</v>
      </c>
      <c r="I8" s="37"/>
      <c r="J8" s="37"/>
      <c r="K8" s="37"/>
      <c r="L8" s="38" t="s">
        <v>17</v>
      </c>
      <c r="M8" s="10" t="s">
        <v>10</v>
      </c>
      <c r="N8" s="39" t="s">
        <v>29</v>
      </c>
    </row>
    <row r="9" spans="1:16" ht="15" x14ac:dyDescent="0.25">
      <c r="D9" s="37" t="s">
        <v>1</v>
      </c>
      <c r="E9" s="27"/>
      <c r="F9" s="37" t="s">
        <v>1</v>
      </c>
      <c r="G9" s="37" t="s">
        <v>1</v>
      </c>
      <c r="H9" s="37" t="s">
        <v>16</v>
      </c>
      <c r="I9" s="37"/>
      <c r="J9" s="37"/>
      <c r="K9" s="27"/>
      <c r="L9" s="27"/>
      <c r="N9" s="23"/>
    </row>
    <row r="10" spans="1:16" ht="15" thickBot="1" x14ac:dyDescent="0.25">
      <c r="D10" s="4"/>
      <c r="E10" s="4"/>
      <c r="N10" s="23"/>
    </row>
    <row r="11" spans="1:16" ht="44.25" customHeight="1" thickBot="1" x14ac:dyDescent="0.25">
      <c r="A11" s="50" t="s">
        <v>2</v>
      </c>
      <c r="B11" s="50"/>
      <c r="C11" s="50"/>
      <c r="D11" s="8">
        <v>212594</v>
      </c>
      <c r="F11" s="8">
        <v>161587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1:16" ht="15" thickBot="1" x14ac:dyDescent="0.25">
      <c r="D12" s="5"/>
      <c r="F12" s="5"/>
      <c r="N12" s="23"/>
    </row>
    <row r="13" spans="1:16" ht="31.5" customHeight="1" thickBot="1" x14ac:dyDescent="0.25">
      <c r="A13" s="51" t="s">
        <v>22</v>
      </c>
      <c r="B13" s="52"/>
      <c r="C13" s="53"/>
      <c r="D13" s="8">
        <v>109214</v>
      </c>
      <c r="F13" s="8">
        <v>117837</v>
      </c>
      <c r="G13" s="5">
        <f>F13-D13</f>
        <v>8623</v>
      </c>
      <c r="H13" s="6">
        <f>IF((D13&gt;F13),(D13-F13)/D13,IF(D13&lt;F13,-(D13-F13)/D13,IF(D13=F13,0)))</f>
        <v>7.8955079019173369E-2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 "NO","YES")</f>
        <v>NO</v>
      </c>
      <c r="M13" s="10" t="str">
        <f>IF((L13="YES")*AND(I13+J13&lt;1),"Explanation not required, difference less than £200"," ")</f>
        <v xml:space="preserve"> </v>
      </c>
      <c r="N13" s="13"/>
    </row>
    <row r="14" spans="1:16" ht="15" thickBot="1" x14ac:dyDescent="0.25">
      <c r="D14" s="5"/>
      <c r="F14" s="5"/>
      <c r="G14" s="5"/>
      <c r="H14" s="6"/>
      <c r="K14" s="4"/>
      <c r="L14" s="4"/>
      <c r="N14" s="23"/>
    </row>
    <row r="15" spans="1:16" ht="343.5" customHeight="1" thickBot="1" x14ac:dyDescent="0.3">
      <c r="A15" s="49" t="s">
        <v>3</v>
      </c>
      <c r="B15" s="49"/>
      <c r="C15" s="49"/>
      <c r="D15" s="8">
        <v>14803</v>
      </c>
      <c r="E15" s="3" t="s">
        <v>33</v>
      </c>
      <c r="F15" s="8">
        <v>191067</v>
      </c>
      <c r="G15" s="5">
        <f>F15-D15</f>
        <v>176264</v>
      </c>
      <c r="H15" s="6">
        <f>IF((D15&gt;F15),(D15-F15)/D15,IF(D15&lt;F15,-(D15-F15)/D15,IF(D15=F15,0)))</f>
        <v>11.907316084577451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 "NO","YES")</f>
        <v>YES</v>
      </c>
      <c r="M15" s="10" t="str">
        <f>IF((L15="YES")*AND(I15+J15&lt;1),"Explanation not required, difference less than £200"," ")</f>
        <v xml:space="preserve"> </v>
      </c>
      <c r="N15" s="41"/>
      <c r="O15" t="s">
        <v>33</v>
      </c>
      <c r="P15"/>
    </row>
    <row r="16" spans="1:16" ht="15.75" thickBot="1" x14ac:dyDescent="0.3">
      <c r="D16" s="5"/>
      <c r="F16" s="5"/>
      <c r="G16" s="5"/>
      <c r="H16" s="6"/>
      <c r="K16" s="4"/>
      <c r="L16" s="4"/>
      <c r="N16" s="41" t="s">
        <v>33</v>
      </c>
      <c r="O16"/>
      <c r="P16"/>
    </row>
    <row r="17" spans="1:17" ht="20.100000000000001" customHeight="1" thickBot="1" x14ac:dyDescent="0.3">
      <c r="A17" s="49" t="s">
        <v>4</v>
      </c>
      <c r="B17" s="49"/>
      <c r="C17" s="49"/>
      <c r="D17" s="8">
        <v>60605</v>
      </c>
      <c r="F17" s="8">
        <v>61552</v>
      </c>
      <c r="G17" s="5">
        <f>F17-D17</f>
        <v>947</v>
      </c>
      <c r="H17" s="6">
        <f>IF((D17&gt;F17),(D17-F17)/D17,IF(D17&lt;F17,-(D17-F17)/D17,IF(D17=F17,0)))</f>
        <v>1.5625773451035392E-2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 "NO","YES")</f>
        <v>NO</v>
      </c>
      <c r="M17" s="10" t="str">
        <f>IF((L17="YES")*AND(I17+J17&lt;1),"Explanation not required, difference less than £200"," ")</f>
        <v xml:space="preserve"> </v>
      </c>
      <c r="N17" s="42"/>
      <c r="O17"/>
      <c r="P17" s="43" t="s">
        <v>33</v>
      </c>
    </row>
    <row r="18" spans="1:17" ht="15.75" thickBot="1" x14ac:dyDescent="0.3">
      <c r="D18" s="5"/>
      <c r="F18" s="5"/>
      <c r="G18" s="5"/>
      <c r="H18" s="6"/>
      <c r="K18" s="4"/>
      <c r="L18" s="4"/>
      <c r="N18" s="42" t="s">
        <v>33</v>
      </c>
      <c r="O18"/>
      <c r="P18" s="43" t="s">
        <v>33</v>
      </c>
    </row>
    <row r="19" spans="1:17" ht="20.100000000000001" customHeight="1" thickBot="1" x14ac:dyDescent="0.3">
      <c r="A19" s="49" t="s">
        <v>7</v>
      </c>
      <c r="B19" s="49"/>
      <c r="C19" s="49"/>
      <c r="D19" s="8">
        <v>33457</v>
      </c>
      <c r="F19" s="8">
        <v>33457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 "NO","YES")</f>
        <v>NO</v>
      </c>
      <c r="M19" s="10" t="str">
        <f>IF((L19="YES")*AND(I19+J19&lt;1),"Explanation not required, difference less than £200"," ")</f>
        <v xml:space="preserve"> </v>
      </c>
      <c r="N19" s="42" t="s">
        <v>33</v>
      </c>
      <c r="O19"/>
      <c r="P19" s="43" t="s">
        <v>33</v>
      </c>
    </row>
    <row r="20" spans="1:17" ht="15.75" thickBot="1" x14ac:dyDescent="0.3">
      <c r="D20" s="5"/>
      <c r="F20" s="5"/>
      <c r="G20" s="5"/>
      <c r="H20" s="6"/>
      <c r="K20" s="4"/>
      <c r="L20" s="4"/>
      <c r="N20" s="41" t="s">
        <v>33</v>
      </c>
      <c r="O20"/>
      <c r="P20"/>
    </row>
    <row r="21" spans="1:17" ht="186" customHeight="1" thickBot="1" x14ac:dyDescent="0.3">
      <c r="A21" s="49" t="s">
        <v>23</v>
      </c>
      <c r="B21" s="49"/>
      <c r="C21" s="49"/>
      <c r="D21" s="8">
        <v>80962</v>
      </c>
      <c r="F21" s="8">
        <v>108298</v>
      </c>
      <c r="G21" s="5">
        <f>F21-D21</f>
        <v>27336</v>
      </c>
      <c r="H21" s="6">
        <f>IF((D21&gt;F21),(D21-F21)/D21,IF(D21&lt;F21,-(D21-F21)/D21,IF(D21=F21,0)))</f>
        <v>0.33763988043773624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 "NO","YES")</f>
        <v>YES</v>
      </c>
      <c r="M21" s="10" t="str">
        <f>IF((L21="YES")*AND(I21+J21&lt;1),"Explanation not required, difference less than £200"," ")</f>
        <v xml:space="preserve"> </v>
      </c>
      <c r="N21" s="44" t="s">
        <v>33</v>
      </c>
      <c r="O21"/>
      <c r="P21" s="43" t="s">
        <v>33</v>
      </c>
    </row>
    <row r="22" spans="1:17" ht="15.75" thickBot="1" x14ac:dyDescent="0.3">
      <c r="D22" s="5"/>
      <c r="F22" s="5"/>
      <c r="G22" s="5"/>
      <c r="H22" s="6"/>
      <c r="K22" s="4"/>
      <c r="L22" s="4"/>
      <c r="N22" s="42" t="s">
        <v>33</v>
      </c>
      <c r="O22" s="43" t="s">
        <v>33</v>
      </c>
      <c r="P22"/>
    </row>
    <row r="23" spans="1:17" ht="20.100000000000001" customHeight="1" thickBot="1" x14ac:dyDescent="0.3">
      <c r="A23" s="7" t="s">
        <v>5</v>
      </c>
      <c r="D23" s="2">
        <f>D11+D13+D15-D17-D19-D21</f>
        <v>161587</v>
      </c>
      <c r="F23" s="2">
        <f>F11+F13+F15-F17-F19-F21</f>
        <v>267184</v>
      </c>
      <c r="G23" s="5"/>
      <c r="H23" s="6"/>
      <c r="K23" s="4"/>
      <c r="L23" s="4"/>
      <c r="M23" s="14" t="s">
        <v>12</v>
      </c>
      <c r="N23" s="42" t="s">
        <v>33</v>
      </c>
      <c r="O23" s="43"/>
      <c r="P23"/>
    </row>
    <row r="24" spans="1:17" s="17" customFormat="1" ht="99.75" customHeight="1" x14ac:dyDescent="0.2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41" t="s">
        <v>33</v>
      </c>
      <c r="O24" t="s">
        <v>33</v>
      </c>
      <c r="P24"/>
    </row>
    <row r="25" spans="1:17" ht="15.75" thickBot="1" x14ac:dyDescent="0.3">
      <c r="D25" s="5"/>
      <c r="F25" s="5"/>
      <c r="G25" s="5"/>
      <c r="H25" s="6"/>
      <c r="K25" s="4"/>
      <c r="L25" s="4"/>
      <c r="N25" s="42" t="s">
        <v>33</v>
      </c>
      <c r="O25"/>
      <c r="P25" s="43" t="s">
        <v>33</v>
      </c>
      <c r="Q25" s="17" t="s">
        <v>33</v>
      </c>
    </row>
    <row r="26" spans="1:17" ht="20.100000000000001" customHeight="1" thickBot="1" x14ac:dyDescent="0.3">
      <c r="A26" s="49" t="s">
        <v>9</v>
      </c>
      <c r="B26" s="49"/>
      <c r="C26" s="49"/>
      <c r="D26" s="8">
        <v>151551</v>
      </c>
      <c r="F26" s="8">
        <v>252834</v>
      </c>
      <c r="G26" s="5"/>
      <c r="H26" s="6"/>
      <c r="K26" s="4"/>
      <c r="L26" s="4"/>
      <c r="M26" s="15" t="s">
        <v>12</v>
      </c>
      <c r="N26" s="42" t="s">
        <v>33</v>
      </c>
      <c r="O26"/>
      <c r="P26" s="43" t="s">
        <v>33</v>
      </c>
    </row>
    <row r="27" spans="1:17" ht="15.75" thickBot="1" x14ac:dyDescent="0.3">
      <c r="D27" s="5"/>
      <c r="F27" s="5"/>
      <c r="G27" s="5"/>
      <c r="H27" s="6"/>
      <c r="K27" s="4"/>
      <c r="L27" s="4"/>
      <c r="N27" s="42" t="s">
        <v>33</v>
      </c>
      <c r="O27"/>
      <c r="P27" s="43" t="s">
        <v>33</v>
      </c>
    </row>
    <row r="28" spans="1:17" ht="20.100000000000001" customHeight="1" thickBot="1" x14ac:dyDescent="0.3">
      <c r="A28" s="49" t="s">
        <v>8</v>
      </c>
      <c r="B28" s="49"/>
      <c r="C28" s="49"/>
      <c r="D28" s="8">
        <v>169778</v>
      </c>
      <c r="F28" s="8">
        <v>174045</v>
      </c>
      <c r="G28" s="5">
        <f>F28-D28</f>
        <v>4267</v>
      </c>
      <c r="H28" s="6">
        <f>IF((D28&gt;F28),(D28-F28)/D28,IF(D28&lt;F28,-(D28-F28)/D28,IF(D28=F28,0)))</f>
        <v>2.5132820506779441E-2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 "NO","YES")</f>
        <v>NO</v>
      </c>
      <c r="M28" s="10" t="str">
        <f>IF((L28="YES")*AND(I28+J28&lt;1),"Explanation not required, difference less than £200"," ")</f>
        <v xml:space="preserve"> </v>
      </c>
      <c r="N28" s="42" t="s">
        <v>33</v>
      </c>
      <c r="O28"/>
      <c r="P28" s="43" t="s">
        <v>33</v>
      </c>
    </row>
    <row r="29" spans="1:17" ht="15.75" thickBot="1" x14ac:dyDescent="0.3">
      <c r="D29" s="5"/>
      <c r="F29" s="5"/>
      <c r="G29" s="5"/>
      <c r="H29" s="6"/>
      <c r="K29" s="4"/>
      <c r="L29" s="4"/>
      <c r="N29" s="42" t="s">
        <v>33</v>
      </c>
      <c r="O29"/>
      <c r="P29" s="43" t="s">
        <v>33</v>
      </c>
    </row>
    <row r="30" spans="1:17" ht="20.100000000000001" customHeight="1" thickBot="1" x14ac:dyDescent="0.3">
      <c r="A30" s="49" t="s">
        <v>6</v>
      </c>
      <c r="B30" s="49"/>
      <c r="C30" s="49"/>
      <c r="D30" s="8">
        <v>113232</v>
      </c>
      <c r="F30" s="8">
        <v>81562</v>
      </c>
      <c r="G30" s="5">
        <f>F30-D30</f>
        <v>-31670</v>
      </c>
      <c r="H30" s="6">
        <f>IF((D30&gt;F30),(D30-F30)/D30,IF(D30&lt;F30,-(D30-F30)/D30,IF(D30=F30,0)))</f>
        <v>0.2796912533559418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1</v>
      </c>
      <c r="L30" s="4" t="str">
        <f>IF(H30&lt;15%, "NO","YES")</f>
        <v>YES</v>
      </c>
      <c r="M30" s="10" t="str">
        <f>IF((L30="YES")*AND(I30+J30&lt;1),"Explanation not required, difference less than £200"," ")</f>
        <v xml:space="preserve"> </v>
      </c>
      <c r="N30" s="42" t="s">
        <v>33</v>
      </c>
      <c r="O30"/>
      <c r="P30" s="43" t="s">
        <v>33</v>
      </c>
    </row>
    <row r="31" spans="1:17" ht="15" x14ac:dyDescent="0.25">
      <c r="H31" s="6"/>
      <c r="K31" s="4"/>
      <c r="L31" s="4"/>
      <c r="N31" s="42" t="s">
        <v>33</v>
      </c>
      <c r="O31"/>
      <c r="P31" s="43" t="s">
        <v>33</v>
      </c>
    </row>
    <row r="32" spans="1:17" ht="15" x14ac:dyDescent="0.25">
      <c r="C32" s="11" t="s">
        <v>11</v>
      </c>
      <c r="N32" s="42" t="s">
        <v>33</v>
      </c>
      <c r="O32"/>
      <c r="P32" s="43" t="s">
        <v>33</v>
      </c>
    </row>
    <row r="33" spans="3:22" ht="15" customHeight="1" x14ac:dyDescent="0.25">
      <c r="N33" s="42" t="s">
        <v>33</v>
      </c>
      <c r="O33"/>
      <c r="P33" s="43" t="s">
        <v>33</v>
      </c>
      <c r="Q33" s="26"/>
      <c r="R33" s="26"/>
      <c r="S33" s="26"/>
      <c r="T33" s="26"/>
      <c r="U33" s="26"/>
      <c r="V33" s="26"/>
    </row>
    <row r="34" spans="3:22" ht="15" x14ac:dyDescent="0.2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spans="3:22" ht="15" x14ac:dyDescent="0.25">
      <c r="C36" s="11" t="s">
        <v>21</v>
      </c>
    </row>
  </sheetData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22" sqref="J22"/>
    </sheetView>
  </sheetViews>
  <sheetFormatPr defaultRowHeight="15" x14ac:dyDescent="0.25"/>
  <cols>
    <col min="1" max="1" width="38.85546875" customWidth="1"/>
    <col min="3" max="3" width="24.28515625" customWidth="1"/>
  </cols>
  <sheetData>
    <row r="1" spans="1:6" ht="15.75" customHeight="1" x14ac:dyDescent="0.3">
      <c r="A1" s="31" t="s">
        <v>24</v>
      </c>
    </row>
    <row r="2" spans="1:6" ht="15.75" customHeight="1" x14ac:dyDescent="0.25">
      <c r="A2" s="40" t="s">
        <v>31</v>
      </c>
    </row>
    <row r="3" spans="1:6" x14ac:dyDescent="0.25">
      <c r="A3" t="s">
        <v>25</v>
      </c>
    </row>
    <row r="5" spans="1:6" x14ac:dyDescent="0.25">
      <c r="D5" s="30" t="s">
        <v>1</v>
      </c>
      <c r="E5" s="30" t="s">
        <v>1</v>
      </c>
      <c r="F5" s="30" t="s">
        <v>1</v>
      </c>
    </row>
    <row r="6" spans="1:6" x14ac:dyDescent="0.25">
      <c r="A6" s="30" t="s">
        <v>26</v>
      </c>
    </row>
    <row r="7" spans="1:6" x14ac:dyDescent="0.25">
      <c r="B7" s="45" t="s">
        <v>34</v>
      </c>
      <c r="D7" s="45">
        <v>41059</v>
      </c>
    </row>
    <row r="8" spans="1:6" ht="15" customHeight="1" x14ac:dyDescent="0.25">
      <c r="B8" s="45" t="s">
        <v>35</v>
      </c>
      <c r="D8" s="45">
        <v>3000</v>
      </c>
    </row>
    <row r="9" spans="1:6" x14ac:dyDescent="0.25">
      <c r="B9" s="45" t="s">
        <v>36</v>
      </c>
      <c r="D9" s="45">
        <v>77472.91</v>
      </c>
    </row>
    <row r="10" spans="1:6" x14ac:dyDescent="0.25">
      <c r="B10" s="45" t="s">
        <v>37</v>
      </c>
      <c r="D10" s="45">
        <v>2115</v>
      </c>
    </row>
    <row r="11" spans="1:6" x14ac:dyDescent="0.25">
      <c r="B11" s="45" t="s">
        <v>38</v>
      </c>
      <c r="D11" s="45">
        <v>1000</v>
      </c>
    </row>
    <row r="12" spans="1:6" x14ac:dyDescent="0.25">
      <c r="B12" s="45" t="s">
        <v>39</v>
      </c>
      <c r="D12" s="45">
        <v>500</v>
      </c>
    </row>
    <row r="13" spans="1:6" x14ac:dyDescent="0.25">
      <c r="B13" s="45" t="s">
        <v>40</v>
      </c>
      <c r="D13" s="45">
        <v>8000</v>
      </c>
    </row>
    <row r="14" spans="1:6" x14ac:dyDescent="0.25">
      <c r="B14" s="45" t="s">
        <v>41</v>
      </c>
      <c r="D14" s="45">
        <v>6500</v>
      </c>
    </row>
    <row r="15" spans="1:6" x14ac:dyDescent="0.25">
      <c r="B15" s="45" t="s">
        <v>42</v>
      </c>
      <c r="D15" s="45">
        <v>6000</v>
      </c>
    </row>
    <row r="16" spans="1:6" x14ac:dyDescent="0.25">
      <c r="B16" s="45" t="s">
        <v>43</v>
      </c>
      <c r="D16" s="45">
        <v>1000</v>
      </c>
    </row>
    <row r="17" spans="1:7" x14ac:dyDescent="0.25">
      <c r="B17" s="45" t="s">
        <v>44</v>
      </c>
      <c r="D17" s="45">
        <v>1000</v>
      </c>
    </row>
    <row r="18" spans="1:7" ht="15.75" thickBot="1" x14ac:dyDescent="0.3">
      <c r="B18" s="45" t="s">
        <v>45</v>
      </c>
      <c r="D18" s="45">
        <v>1000</v>
      </c>
      <c r="F18" s="34" t="s">
        <v>33</v>
      </c>
      <c r="G18" t="s">
        <v>33</v>
      </c>
    </row>
    <row r="19" spans="1:7" ht="15.75" thickTop="1" x14ac:dyDescent="0.25">
      <c r="B19" s="45" t="s">
        <v>46</v>
      </c>
      <c r="D19" s="45">
        <v>1000</v>
      </c>
    </row>
    <row r="20" spans="1:7" x14ac:dyDescent="0.25">
      <c r="B20" s="45" t="s">
        <v>47</v>
      </c>
      <c r="D20" s="45">
        <v>3000</v>
      </c>
    </row>
    <row r="21" spans="1:7" x14ac:dyDescent="0.25">
      <c r="B21" s="45" t="s">
        <v>48</v>
      </c>
      <c r="D21" s="45">
        <v>169.5</v>
      </c>
    </row>
    <row r="22" spans="1:7" x14ac:dyDescent="0.25">
      <c r="B22" s="46" t="s">
        <v>33</v>
      </c>
      <c r="D22" s="46"/>
      <c r="E22" s="32">
        <f>SUM(D7:D21)</f>
        <v>152816.41</v>
      </c>
    </row>
    <row r="23" spans="1:7" x14ac:dyDescent="0.25">
      <c r="A23" s="30" t="s">
        <v>27</v>
      </c>
      <c r="B23" s="46" t="s">
        <v>33</v>
      </c>
      <c r="D23" s="46"/>
      <c r="E23">
        <f>8772+105596</f>
        <v>114368</v>
      </c>
    </row>
    <row r="24" spans="1:7" x14ac:dyDescent="0.25">
      <c r="B24" s="46" t="s">
        <v>33</v>
      </c>
      <c r="D24" s="46"/>
    </row>
    <row r="25" spans="1:7" x14ac:dyDescent="0.25">
      <c r="A25" s="30" t="s">
        <v>28</v>
      </c>
      <c r="B25" s="46" t="s">
        <v>33</v>
      </c>
      <c r="D25" s="46"/>
      <c r="E25" s="32">
        <f>SUM(E22:E23)</f>
        <v>267184.41000000003</v>
      </c>
    </row>
    <row r="26" spans="1:7" x14ac:dyDescent="0.25">
      <c r="B26" s="46" t="s">
        <v>33</v>
      </c>
      <c r="D26" s="46"/>
    </row>
    <row r="27" spans="1:7" x14ac:dyDescent="0.25">
      <c r="B27" s="46" t="s">
        <v>33</v>
      </c>
      <c r="D27" s="46"/>
    </row>
    <row r="28" spans="1:7" x14ac:dyDescent="0.25">
      <c r="D28" s="46"/>
    </row>
    <row r="30" spans="1:7" x14ac:dyDescent="0.25">
      <c r="D30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Broomfield Parish</cp:lastModifiedBy>
  <cp:lastPrinted>2019-07-15T12:35:04Z</cp:lastPrinted>
  <dcterms:created xsi:type="dcterms:W3CDTF">2012-07-11T10:01:28Z</dcterms:created>
  <dcterms:modified xsi:type="dcterms:W3CDTF">2019-07-15T12:36:17Z</dcterms:modified>
</cp:coreProperties>
</file>